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elh\Downloads\"/>
    </mc:Choice>
  </mc:AlternateContent>
  <xr:revisionPtr revIDLastSave="0" documentId="8_{BDA4BFCA-229E-49DB-9EC5-F9A5FFA839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  <c r="D98" i="1"/>
  <c r="D36" i="1" s="1"/>
  <c r="I20" i="1"/>
  <c r="I18" i="1"/>
  <c r="P20" i="1"/>
  <c r="S5" i="1"/>
  <c r="P18" i="1"/>
  <c r="D6" i="1"/>
  <c r="D7" i="1" s="1"/>
  <c r="I9" i="1"/>
  <c r="I8" i="1"/>
  <c r="I7" i="1"/>
  <c r="D19" i="1"/>
  <c r="D99" i="1"/>
  <c r="D58" i="1"/>
  <c r="D27" i="1"/>
  <c r="D37" i="1" l="1"/>
</calcChain>
</file>

<file path=xl/sharedStrings.xml><?xml version="1.0" encoding="utf-8"?>
<sst xmlns="http://schemas.openxmlformats.org/spreadsheetml/2006/main" count="184" uniqueCount="102">
  <si>
    <t>Vergaser</t>
  </si>
  <si>
    <t>optimale Flächen</t>
  </si>
  <si>
    <t>Kanalbreite</t>
  </si>
  <si>
    <t>k</t>
  </si>
  <si>
    <t>VF</t>
  </si>
  <si>
    <t>mm²</t>
  </si>
  <si>
    <t>Vergaserfläche</t>
  </si>
  <si>
    <t>Breite</t>
  </si>
  <si>
    <t>%</t>
  </si>
  <si>
    <t>guter Kolben</t>
  </si>
  <si>
    <t>Hubraum</t>
  </si>
  <si>
    <t>Liter</t>
  </si>
  <si>
    <t>ÜS</t>
  </si>
  <si>
    <t>Verhältnis</t>
  </si>
  <si>
    <t>0,9 bis 1,2 VF</t>
  </si>
  <si>
    <t>Bohrung</t>
  </si>
  <si>
    <t>mm</t>
  </si>
  <si>
    <t>schlechter Kolben</t>
  </si>
  <si>
    <t>max Leistung bei</t>
  </si>
  <si>
    <t>u/min</t>
  </si>
  <si>
    <t>Auslass</t>
  </si>
  <si>
    <t>1,3 bis 1,8 VF</t>
  </si>
  <si>
    <t>max. Kanalbreite</t>
  </si>
  <si>
    <t>Einlass</t>
  </si>
  <si>
    <t>1,2 bis 1,4 VF</t>
  </si>
  <si>
    <t>Fläche</t>
  </si>
  <si>
    <t>mm² (pro ÜS)</t>
  </si>
  <si>
    <t>k-Faktor</t>
  </si>
  <si>
    <t>Alltag</t>
  </si>
  <si>
    <t>Racing</t>
  </si>
  <si>
    <t>Einlass-Reso</t>
  </si>
  <si>
    <t>Einlass SZ</t>
  </si>
  <si>
    <t>SZ (-30°)</t>
  </si>
  <si>
    <t>°</t>
  </si>
  <si>
    <t>SZ soll werden</t>
  </si>
  <si>
    <t>Höhe Ist  (für SZ)</t>
  </si>
  <si>
    <t xml:space="preserve">Kurbelvolumen </t>
  </si>
  <si>
    <t>cm³</t>
  </si>
  <si>
    <t>Kolbenlänge</t>
  </si>
  <si>
    <t>Ansaugweg</t>
  </si>
  <si>
    <t xml:space="preserve">cm </t>
  </si>
  <si>
    <t>für SZ Rechner</t>
  </si>
  <si>
    <t>Umrechnung SZ auf mm</t>
  </si>
  <si>
    <t>Umrechnung mm auf SZ</t>
  </si>
  <si>
    <t>Reso</t>
  </si>
  <si>
    <t>U/min</t>
  </si>
  <si>
    <t>Ergebnis</t>
  </si>
  <si>
    <t>Kanalhöhe v. OT</t>
  </si>
  <si>
    <t>Auslass-Reso</t>
  </si>
  <si>
    <t>Länge Auspuff (bis Konus)</t>
  </si>
  <si>
    <t>Krümmerlänge</t>
  </si>
  <si>
    <t>SZ</t>
  </si>
  <si>
    <t>Grad</t>
  </si>
  <si>
    <t>Stino:</t>
  </si>
  <si>
    <t>m</t>
  </si>
  <si>
    <t>Länge Auspuff</t>
  </si>
  <si>
    <t>AOA1:</t>
  </si>
  <si>
    <t>AOA2:</t>
  </si>
  <si>
    <t>AOA3</t>
  </si>
  <si>
    <t>Krümmer: Länge und Durchmesser</t>
  </si>
  <si>
    <t>Faktor</t>
  </si>
  <si>
    <t>6 bis 8</t>
  </si>
  <si>
    <t>spitzer Verlauf</t>
  </si>
  <si>
    <t>Fläche Auslass</t>
  </si>
  <si>
    <t>9 bis 12</t>
  </si>
  <si>
    <t>breiter Verlauf</t>
  </si>
  <si>
    <t>Druchmesser</t>
  </si>
  <si>
    <t>Länge</t>
  </si>
  <si>
    <t>Zeitquerschnitte</t>
  </si>
  <si>
    <t>optimale Zeitquerschnitte:</t>
  </si>
  <si>
    <t>SZ Kanal</t>
  </si>
  <si>
    <t>effektive Fläche</t>
  </si>
  <si>
    <t>von</t>
  </si>
  <si>
    <t>0.00014</t>
  </si>
  <si>
    <t>sec*cm²/cm³</t>
  </si>
  <si>
    <t>0.00008</t>
  </si>
  <si>
    <t>Drehzahl</t>
  </si>
  <si>
    <t>bis</t>
  </si>
  <si>
    <t>0.00016</t>
  </si>
  <si>
    <t>0.0001</t>
  </si>
  <si>
    <t>0.00015</t>
  </si>
  <si>
    <t>ccm</t>
  </si>
  <si>
    <t>Zeitquerschnitt</t>
  </si>
  <si>
    <t>Gänge</t>
  </si>
  <si>
    <t>Primär</t>
  </si>
  <si>
    <t>Zähne</t>
  </si>
  <si>
    <t>3. Gang</t>
  </si>
  <si>
    <t>4. Gang</t>
  </si>
  <si>
    <t>5. Gang (lang)</t>
  </si>
  <si>
    <t>Kupplung</t>
  </si>
  <si>
    <t>Welle Kupplung</t>
  </si>
  <si>
    <t>Welle Abtrieb</t>
  </si>
  <si>
    <t>Ritzel</t>
  </si>
  <si>
    <t>Mitnehmer</t>
  </si>
  <si>
    <t>Geschwindigkeit</t>
  </si>
  <si>
    <t>km/h</t>
  </si>
  <si>
    <t>originale Steuerzeiten</t>
  </si>
  <si>
    <t>S51</t>
  </si>
  <si>
    <t>S50</t>
  </si>
  <si>
    <t>m53/1</t>
  </si>
  <si>
    <t>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</si>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</sst>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2">
    <font>
      <sz val="11"/>
      <color theme="1"/>
      <name val="Calibri"/>
      <family val="2"/>
      <scheme val="minor"/>
    </font>
    <font>
      <sz val="11"/>
      <color theme="1"/>
      <name val="Arial"/>
    </font>
    <font>
      <sz val="12"/>
      <color rgb="FF000000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rgb="FF000000"/>
      <name val="Arial"/>
    </font>
    <font>
      <sz val="12"/>
      <color rgb="FFC6E0B4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1"/>
      <color rgb="FFFFFF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4" borderId="0" xfId="0" applyFont="1" applyFill="1"/>
    <xf numFmtId="0" fontId="3" fillId="4" borderId="0" xfId="0" applyFont="1" applyFill="1"/>
    <xf numFmtId="0" fontId="4" fillId="7" borderId="0" xfId="0" applyFont="1" applyFill="1"/>
    <xf numFmtId="0" fontId="4" fillId="4" borderId="0" xfId="0" applyFont="1" applyFill="1"/>
    <xf numFmtId="0" fontId="5" fillId="6" borderId="0" xfId="0" applyFont="1" applyFill="1"/>
    <xf numFmtId="0" fontId="4" fillId="5" borderId="0" xfId="0" applyFont="1" applyFill="1"/>
    <xf numFmtId="0" fontId="4" fillId="0" borderId="0" xfId="0" applyFont="1"/>
    <xf numFmtId="0" fontId="2" fillId="8" borderId="0" xfId="0" applyFont="1" applyFill="1"/>
    <xf numFmtId="0" fontId="4" fillId="8" borderId="0" xfId="0" applyFont="1" applyFill="1"/>
    <xf numFmtId="0" fontId="2" fillId="5" borderId="0" xfId="0" applyFont="1" applyFill="1"/>
    <xf numFmtId="9" fontId="4" fillId="4" borderId="0" xfId="0" applyNumberFormat="1" applyFont="1" applyFill="1"/>
    <xf numFmtId="0" fontId="4" fillId="6" borderId="0" xfId="0" applyFont="1" applyFill="1"/>
    <xf numFmtId="0" fontId="2" fillId="7" borderId="0" xfId="0" applyFont="1" applyFill="1"/>
    <xf numFmtId="0" fontId="4" fillId="4" borderId="0" xfId="0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4" fillId="9" borderId="0" xfId="0" applyFont="1" applyFill="1"/>
    <xf numFmtId="0" fontId="3" fillId="6" borderId="0" xfId="0" applyFont="1" applyFill="1"/>
    <xf numFmtId="0" fontId="4" fillId="0" borderId="0" xfId="0" applyFont="1" applyAlignment="1">
      <alignment wrapText="1"/>
    </xf>
    <xf numFmtId="0" fontId="5" fillId="4" borderId="0" xfId="0" applyFont="1" applyFill="1"/>
    <xf numFmtId="0" fontId="4" fillId="4" borderId="0" xfId="0" applyFont="1" applyFill="1" applyAlignment="1"/>
    <xf numFmtId="1" fontId="5" fillId="6" borderId="0" xfId="0" applyNumberFormat="1" applyFont="1" applyFill="1" applyAlignment="1"/>
    <xf numFmtId="0" fontId="4" fillId="4" borderId="0" xfId="0" applyFont="1" applyFill="1" applyAlignment="1">
      <alignment horizontal="center"/>
    </xf>
    <xf numFmtId="16" fontId="2" fillId="4" borderId="0" xfId="0" applyNumberFormat="1" applyFont="1" applyFill="1"/>
    <xf numFmtId="0" fontId="6" fillId="7" borderId="0" xfId="0" applyFont="1" applyFill="1"/>
    <xf numFmtId="0" fontId="2" fillId="4" borderId="0" xfId="0" applyFont="1" applyFill="1" applyAlignment="1"/>
    <xf numFmtId="0" fontId="4" fillId="5" borderId="0" xfId="0" applyFont="1" applyFill="1" applyAlignment="1">
      <alignment horizontal="right"/>
    </xf>
    <xf numFmtId="0" fontId="0" fillId="4" borderId="0" xfId="0" applyFill="1"/>
    <xf numFmtId="0" fontId="8" fillId="6" borderId="0" xfId="0" applyFont="1" applyFill="1"/>
    <xf numFmtId="0" fontId="1" fillId="4" borderId="0" xfId="0" applyFont="1" applyFill="1"/>
    <xf numFmtId="0" fontId="7" fillId="4" borderId="0" xfId="0" applyFont="1" applyFill="1" applyAlignment="1">
      <alignment horizontal="center"/>
    </xf>
    <xf numFmtId="43" fontId="7" fillId="4" borderId="0" xfId="0" applyNumberFormat="1" applyFont="1" applyFill="1" applyAlignment="1">
      <alignment horizontal="center"/>
    </xf>
    <xf numFmtId="0" fontId="9" fillId="10" borderId="0" xfId="0" applyFont="1" applyFill="1"/>
    <xf numFmtId="0" fontId="10" fillId="10" borderId="0" xfId="0" applyFont="1" applyFill="1"/>
    <xf numFmtId="0" fontId="11" fillId="10" borderId="0" xfId="0" applyFont="1" applyFill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74"/>
  <sheetViews>
    <sheetView tabSelected="1" topLeftCell="A23" workbookViewId="0">
      <selection activeCell="E47" sqref="E47"/>
    </sheetView>
  </sheetViews>
  <sheetFormatPr defaultColWidth="8.85546875" defaultRowHeight="14.45"/>
  <cols>
    <col min="3" max="3" width="9.28515625" bestFit="1" customWidth="1"/>
    <col min="4" max="4" width="10.85546875" bestFit="1" customWidth="1"/>
    <col min="8" max="9" width="9.140625" bestFit="1" customWidth="1"/>
    <col min="10" max="10" width="10.85546875" bestFit="1" customWidth="1"/>
    <col min="13" max="14" width="9.28515625" bestFit="1" customWidth="1"/>
    <col min="16" max="16" width="9.28515625" customWidth="1"/>
    <col min="18" max="18" width="9.140625" bestFit="1" customWidth="1"/>
    <col min="20" max="20" width="9.140625" bestFit="1" customWidth="1"/>
  </cols>
  <sheetData>
    <row r="1" spans="1:29" ht="15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ht="15.75">
      <c r="A2" s="8"/>
      <c r="B2" s="9" t="s">
        <v>0</v>
      </c>
      <c r="C2" s="10"/>
      <c r="D2" s="10"/>
      <c r="E2" s="10"/>
      <c r="F2" s="8"/>
      <c r="G2" s="9" t="s">
        <v>1</v>
      </c>
      <c r="H2" s="10"/>
      <c r="I2" s="10"/>
      <c r="J2" s="10"/>
      <c r="K2" s="10"/>
      <c r="L2" s="10"/>
      <c r="M2" s="10"/>
      <c r="N2" s="10"/>
      <c r="O2" s="10"/>
      <c r="P2" s="8"/>
      <c r="Q2" s="9" t="s">
        <v>2</v>
      </c>
      <c r="R2" s="10"/>
      <c r="S2" s="10"/>
      <c r="T2" s="10"/>
      <c r="U2" s="10"/>
      <c r="V2" s="10"/>
      <c r="W2" s="10"/>
      <c r="X2" s="10"/>
      <c r="Y2" s="10"/>
      <c r="Z2" s="8"/>
      <c r="AA2" s="8"/>
      <c r="AB2" s="8"/>
      <c r="AC2" s="8"/>
    </row>
    <row r="3" spans="1:29" ht="15.75">
      <c r="A3" s="8"/>
      <c r="B3" s="7" t="s">
        <v>3</v>
      </c>
      <c r="C3" s="7"/>
      <c r="D3" s="5">
        <v>0.8</v>
      </c>
      <c r="E3" s="5"/>
      <c r="F3" s="8"/>
      <c r="G3" s="7" t="s">
        <v>4</v>
      </c>
      <c r="H3" s="7"/>
      <c r="I3" s="5">
        <v>200</v>
      </c>
      <c r="J3" s="5" t="s">
        <v>5</v>
      </c>
      <c r="K3" s="5"/>
      <c r="L3" s="7" t="s">
        <v>4</v>
      </c>
      <c r="M3" s="5" t="s">
        <v>6</v>
      </c>
      <c r="N3" s="5"/>
      <c r="O3" s="5"/>
      <c r="P3" s="8"/>
      <c r="Q3" s="7" t="s">
        <v>7</v>
      </c>
      <c r="R3" s="7"/>
      <c r="S3" s="5">
        <v>70</v>
      </c>
      <c r="T3" s="5" t="s">
        <v>8</v>
      </c>
      <c r="U3" s="5"/>
      <c r="V3" s="11" t="s">
        <v>7</v>
      </c>
      <c r="W3" s="12">
        <v>0.7</v>
      </c>
      <c r="X3" s="5" t="s">
        <v>9</v>
      </c>
      <c r="Y3" s="5"/>
      <c r="Z3" s="8"/>
      <c r="AA3" s="8"/>
      <c r="AB3" s="8"/>
      <c r="AC3" s="8"/>
    </row>
    <row r="4" spans="1:29" ht="15.75">
      <c r="A4" s="8"/>
      <c r="B4" s="7" t="s">
        <v>10</v>
      </c>
      <c r="C4" s="7"/>
      <c r="D4" s="5">
        <v>0.06</v>
      </c>
      <c r="E4" s="5" t="s">
        <v>11</v>
      </c>
      <c r="F4" s="8"/>
      <c r="G4" s="7" t="s">
        <v>12</v>
      </c>
      <c r="H4" s="7"/>
      <c r="I4" s="5">
        <v>1.2</v>
      </c>
      <c r="J4" s="5" t="s">
        <v>13</v>
      </c>
      <c r="K4" s="5"/>
      <c r="L4" s="7" t="s">
        <v>12</v>
      </c>
      <c r="M4" s="5" t="s">
        <v>14</v>
      </c>
      <c r="N4" s="5"/>
      <c r="O4" s="5"/>
      <c r="P4" s="8"/>
      <c r="Q4" s="7" t="s">
        <v>15</v>
      </c>
      <c r="R4" s="7"/>
      <c r="S4" s="5">
        <v>41</v>
      </c>
      <c r="T4" s="5" t="s">
        <v>16</v>
      </c>
      <c r="U4" s="5"/>
      <c r="V4" s="11"/>
      <c r="W4" s="12">
        <v>0.6</v>
      </c>
      <c r="X4" s="5" t="s">
        <v>17</v>
      </c>
      <c r="Y4" s="5"/>
      <c r="Z4" s="8"/>
      <c r="AA4" s="8"/>
      <c r="AB4" s="8"/>
      <c r="AC4" s="8"/>
    </row>
    <row r="5" spans="1:29" ht="15.75">
      <c r="A5" s="8"/>
      <c r="B5" s="7" t="s">
        <v>18</v>
      </c>
      <c r="C5" s="7"/>
      <c r="D5" s="5">
        <v>6700</v>
      </c>
      <c r="E5" s="5" t="s">
        <v>19</v>
      </c>
      <c r="F5" s="8"/>
      <c r="G5" s="7" t="s">
        <v>20</v>
      </c>
      <c r="H5" s="7"/>
      <c r="I5" s="5">
        <v>1.8</v>
      </c>
      <c r="J5" s="5" t="s">
        <v>13</v>
      </c>
      <c r="K5" s="5"/>
      <c r="L5" s="7" t="s">
        <v>20</v>
      </c>
      <c r="M5" s="5" t="s">
        <v>21</v>
      </c>
      <c r="N5" s="5"/>
      <c r="O5" s="5"/>
      <c r="P5" s="8"/>
      <c r="Q5" s="4" t="s">
        <v>22</v>
      </c>
      <c r="R5" s="4"/>
      <c r="S5" s="6">
        <f>S4*(0.01*S3)</f>
        <v>28.700000000000003</v>
      </c>
      <c r="T5" s="13" t="s">
        <v>16</v>
      </c>
      <c r="U5" s="13"/>
      <c r="V5" s="8"/>
      <c r="W5" s="8"/>
      <c r="X5" s="8"/>
      <c r="Y5" s="8"/>
      <c r="Z5" s="8"/>
      <c r="AA5" s="8"/>
      <c r="AB5" s="8"/>
      <c r="AC5" s="8"/>
    </row>
    <row r="6" spans="1:29" ht="15.75">
      <c r="A6" s="8"/>
      <c r="B6" s="14" t="s">
        <v>0</v>
      </c>
      <c r="C6" s="4"/>
      <c r="D6" s="6">
        <f>D3*(SQRT(D4*D5))</f>
        <v>16.039950124610737</v>
      </c>
      <c r="E6" s="13" t="s">
        <v>16</v>
      </c>
      <c r="F6" s="8"/>
      <c r="G6" s="7" t="s">
        <v>23</v>
      </c>
      <c r="H6" s="7"/>
      <c r="I6" s="5">
        <v>1.4</v>
      </c>
      <c r="J6" s="5" t="s">
        <v>13</v>
      </c>
      <c r="K6" s="5"/>
      <c r="L6" s="7" t="s">
        <v>23</v>
      </c>
      <c r="M6" s="5" t="s">
        <v>24</v>
      </c>
      <c r="N6" s="5"/>
      <c r="O6" s="5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15.75">
      <c r="A7" s="8"/>
      <c r="B7" s="4" t="s">
        <v>25</v>
      </c>
      <c r="C7" s="4"/>
      <c r="D7" s="6">
        <f>3.141592654*(D6/2)*(D6/2)</f>
        <v>202.06723950528001</v>
      </c>
      <c r="E7" s="13" t="s">
        <v>5</v>
      </c>
      <c r="F7" s="8"/>
      <c r="G7" s="4" t="s">
        <v>12</v>
      </c>
      <c r="H7" s="4"/>
      <c r="I7" s="6">
        <f>(I3*I4)/2</f>
        <v>120</v>
      </c>
      <c r="J7" s="13" t="s">
        <v>26</v>
      </c>
      <c r="K7" s="13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ht="15.75">
      <c r="A8" s="8"/>
      <c r="B8" s="7"/>
      <c r="C8" s="7"/>
      <c r="D8" s="5"/>
      <c r="E8" s="5"/>
      <c r="F8" s="8"/>
      <c r="G8" s="4" t="s">
        <v>20</v>
      </c>
      <c r="H8" s="4"/>
      <c r="I8" s="6">
        <f>I3*I5</f>
        <v>360</v>
      </c>
      <c r="J8" s="13" t="s">
        <v>5</v>
      </c>
      <c r="K8" s="13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ht="15.75">
      <c r="A9" s="8"/>
      <c r="B9" s="7" t="s">
        <v>27</v>
      </c>
      <c r="C9" s="7"/>
      <c r="D9" s="2">
        <v>0.8</v>
      </c>
      <c r="E9" s="15" t="s">
        <v>28</v>
      </c>
      <c r="F9" s="8"/>
      <c r="G9" s="4" t="s">
        <v>23</v>
      </c>
      <c r="H9" s="4"/>
      <c r="I9" s="6">
        <f>I3*I6</f>
        <v>280</v>
      </c>
      <c r="J9" s="13" t="s">
        <v>5</v>
      </c>
      <c r="K9" s="1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ht="15.75">
      <c r="A10" s="8"/>
      <c r="B10" s="7"/>
      <c r="C10" s="7"/>
      <c r="D10" s="2">
        <v>1</v>
      </c>
      <c r="E10" s="15" t="s">
        <v>29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ht="15.7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ht="15.7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ht="15.7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ht="15.75">
      <c r="A14" s="8"/>
      <c r="B14" s="9" t="s">
        <v>30</v>
      </c>
      <c r="C14" s="10"/>
      <c r="D14" s="10"/>
      <c r="E14" s="10"/>
      <c r="F14" s="8"/>
      <c r="G14" s="9" t="s">
        <v>31</v>
      </c>
      <c r="H14" s="10"/>
      <c r="I14" s="10"/>
      <c r="J14" s="10"/>
      <c r="K14" s="10"/>
      <c r="L14" s="10"/>
      <c r="M14" s="10"/>
      <c r="N14" s="18"/>
      <c r="O14" s="18"/>
      <c r="P14" s="18"/>
      <c r="Q14" s="18"/>
      <c r="R14" s="18"/>
      <c r="S14" s="18"/>
      <c r="T14" s="18"/>
      <c r="U14" s="8"/>
      <c r="V14" s="8"/>
      <c r="W14" s="8"/>
      <c r="X14" s="8"/>
      <c r="Y14" s="8"/>
      <c r="Z14" s="8"/>
      <c r="AA14" s="8"/>
      <c r="AB14" s="8"/>
      <c r="AC14" s="8"/>
    </row>
    <row r="15" spans="1:29" ht="15.75">
      <c r="A15" s="8"/>
      <c r="B15" s="7" t="s">
        <v>32</v>
      </c>
      <c r="C15" s="7"/>
      <c r="D15" s="22">
        <v>120</v>
      </c>
      <c r="E15" s="16" t="s">
        <v>33</v>
      </c>
      <c r="F15" s="8"/>
      <c r="G15" s="7" t="s">
        <v>34</v>
      </c>
      <c r="H15" s="7"/>
      <c r="I15" s="5">
        <v>152</v>
      </c>
      <c r="J15" s="5" t="s">
        <v>33</v>
      </c>
      <c r="K15" s="5"/>
      <c r="L15" s="5"/>
      <c r="M15" s="5"/>
      <c r="N15" s="7" t="s">
        <v>35</v>
      </c>
      <c r="O15" s="7"/>
      <c r="P15" s="5">
        <v>66</v>
      </c>
      <c r="Q15" s="5" t="s">
        <v>16</v>
      </c>
      <c r="R15" s="5"/>
      <c r="S15" s="5"/>
      <c r="T15" s="5"/>
      <c r="U15" s="8"/>
      <c r="V15" s="8"/>
      <c r="W15" s="8"/>
      <c r="X15" s="8"/>
      <c r="Y15" s="8"/>
      <c r="Z15" s="8"/>
      <c r="AA15" s="8"/>
      <c r="AB15" s="8"/>
      <c r="AC15" s="8"/>
    </row>
    <row r="16" spans="1:29" ht="15.75">
      <c r="A16" s="8"/>
      <c r="B16" s="7" t="s">
        <v>36</v>
      </c>
      <c r="C16" s="7"/>
      <c r="D16" s="22">
        <v>150</v>
      </c>
      <c r="E16" s="16" t="s">
        <v>37</v>
      </c>
      <c r="F16" s="8"/>
      <c r="G16" s="7" t="s">
        <v>38</v>
      </c>
      <c r="H16" s="7"/>
      <c r="I16" s="5">
        <v>50</v>
      </c>
      <c r="J16" s="5" t="s">
        <v>16</v>
      </c>
      <c r="K16" s="5"/>
      <c r="L16" s="5"/>
      <c r="M16" s="5"/>
      <c r="N16" s="7" t="s">
        <v>38</v>
      </c>
      <c r="O16" s="7"/>
      <c r="P16" s="5">
        <v>50</v>
      </c>
      <c r="Q16" s="5" t="s">
        <v>16</v>
      </c>
      <c r="R16" s="5"/>
      <c r="S16" s="5"/>
      <c r="T16" s="5"/>
      <c r="U16" s="8"/>
      <c r="V16" s="8"/>
      <c r="W16" s="8"/>
      <c r="X16" s="8"/>
      <c r="Y16" s="8"/>
      <c r="Z16" s="8"/>
      <c r="AA16" s="8"/>
      <c r="AB16" s="8"/>
      <c r="AC16" s="8"/>
    </row>
    <row r="17" spans="1:29" ht="15.75">
      <c r="A17" s="8"/>
      <c r="B17" s="7" t="s">
        <v>39</v>
      </c>
      <c r="C17" s="7"/>
      <c r="D17" s="22">
        <v>15</v>
      </c>
      <c r="E17" s="16" t="s">
        <v>40</v>
      </c>
      <c r="F17" s="8"/>
      <c r="G17" s="7"/>
      <c r="H17" s="7"/>
      <c r="I17" s="5"/>
      <c r="J17" s="5"/>
      <c r="K17" s="5"/>
      <c r="L17" s="5"/>
      <c r="M17" s="5"/>
      <c r="N17" s="7"/>
      <c r="O17" s="7"/>
      <c r="P17" s="5"/>
      <c r="Q17" s="5"/>
      <c r="R17" s="5"/>
      <c r="S17" s="5"/>
      <c r="T17" s="5"/>
      <c r="U17" s="8"/>
      <c r="V17" s="8"/>
      <c r="W17" s="8"/>
      <c r="X17" s="8"/>
      <c r="Y17" s="8"/>
      <c r="Z17" s="8"/>
      <c r="AA17" s="8"/>
      <c r="AB17" s="8"/>
      <c r="AC17" s="8"/>
    </row>
    <row r="18" spans="1:29" ht="15.75">
      <c r="A18" s="8"/>
      <c r="B18" s="7" t="s">
        <v>0</v>
      </c>
      <c r="C18" s="7"/>
      <c r="D18" s="22">
        <v>16</v>
      </c>
      <c r="E18" s="16" t="s">
        <v>16</v>
      </c>
      <c r="F18" s="8"/>
      <c r="G18" s="7" t="s">
        <v>41</v>
      </c>
      <c r="H18" s="7"/>
      <c r="I18" s="21">
        <f>360-I15</f>
        <v>208</v>
      </c>
      <c r="J18" s="5" t="s">
        <v>33</v>
      </c>
      <c r="K18" s="5" t="s">
        <v>42</v>
      </c>
      <c r="L18" s="5"/>
      <c r="M18" s="5"/>
      <c r="N18" s="7" t="s">
        <v>41</v>
      </c>
      <c r="O18" s="7"/>
      <c r="P18" s="21">
        <f>P15-I16</f>
        <v>16</v>
      </c>
      <c r="Q18" s="5" t="s">
        <v>16</v>
      </c>
      <c r="R18" s="5" t="s">
        <v>43</v>
      </c>
      <c r="S18" s="5"/>
      <c r="T18" s="5"/>
      <c r="U18" s="8"/>
      <c r="V18" s="8"/>
      <c r="W18" s="8"/>
      <c r="X18" s="8"/>
      <c r="Y18" s="8"/>
      <c r="Z18" s="8"/>
      <c r="AA18" s="8"/>
      <c r="AB18" s="8"/>
      <c r="AC18" s="8"/>
    </row>
    <row r="19" spans="1:29" ht="15.75">
      <c r="A19" s="8"/>
      <c r="B19" s="4" t="s">
        <v>44</v>
      </c>
      <c r="C19" s="4"/>
      <c r="D19" s="23">
        <f>(1750*D15)/(SQRT(D16*(D17/               (  ((D18/20)*(D18/20)) * 3.14159   )    )))</f>
        <v>6277.5875111383357</v>
      </c>
      <c r="E19" s="17" t="s">
        <v>45</v>
      </c>
      <c r="F19" s="8"/>
      <c r="G19" s="7" t="s">
        <v>46</v>
      </c>
      <c r="H19" s="7"/>
      <c r="I19" s="3">
        <v>19.399999999999999</v>
      </c>
      <c r="J19" s="5" t="s">
        <v>16</v>
      </c>
      <c r="K19" s="5"/>
      <c r="L19" s="5"/>
      <c r="M19" s="5"/>
      <c r="N19" s="7" t="s">
        <v>46</v>
      </c>
      <c r="O19" s="7"/>
      <c r="P19" s="3">
        <v>225</v>
      </c>
      <c r="Q19" s="5" t="s">
        <v>33</v>
      </c>
      <c r="R19" s="5"/>
      <c r="S19" s="5"/>
      <c r="T19" s="5"/>
      <c r="U19" s="8"/>
      <c r="V19" s="8"/>
      <c r="W19" s="8"/>
      <c r="X19" s="8"/>
      <c r="Y19" s="8"/>
      <c r="Z19" s="8"/>
      <c r="AA19" s="8"/>
      <c r="AB19" s="8"/>
      <c r="AC19" s="8"/>
    </row>
    <row r="20" spans="1:29" ht="15.75">
      <c r="A20" s="8"/>
      <c r="B20" s="8"/>
      <c r="C20" s="8"/>
      <c r="D20" s="8"/>
      <c r="E20" s="8"/>
      <c r="F20" s="8"/>
      <c r="G20" s="4" t="s">
        <v>47</v>
      </c>
      <c r="H20" s="4"/>
      <c r="I20" s="19">
        <f>I19+I16</f>
        <v>69.400000000000006</v>
      </c>
      <c r="J20" s="13" t="s">
        <v>16</v>
      </c>
      <c r="K20" s="13"/>
      <c r="L20" s="13"/>
      <c r="M20" s="13"/>
      <c r="N20" s="4" t="s">
        <v>31</v>
      </c>
      <c r="O20" s="4"/>
      <c r="P20" s="19">
        <f>360-P19</f>
        <v>135</v>
      </c>
      <c r="Q20" s="13" t="s">
        <v>33</v>
      </c>
      <c r="R20" s="13"/>
      <c r="S20" s="13"/>
      <c r="T20" s="13"/>
      <c r="U20" s="8"/>
      <c r="V20" s="8"/>
      <c r="W20" s="8"/>
      <c r="X20" s="8"/>
      <c r="Y20" s="8"/>
      <c r="Z20" s="8"/>
      <c r="AA20" s="8"/>
      <c r="AB20" s="8"/>
      <c r="AC20" s="8"/>
    </row>
    <row r="21" spans="1:29" ht="15.7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ht="15.7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20"/>
      <c r="AB22" s="8"/>
      <c r="AC22" s="8"/>
    </row>
    <row r="23" spans="1:29" ht="15.7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ht="15.75">
      <c r="A24" s="8"/>
      <c r="B24" s="9" t="s">
        <v>48</v>
      </c>
      <c r="C24" s="10"/>
      <c r="D24" s="10"/>
      <c r="E24" s="10"/>
      <c r="F24" s="8"/>
      <c r="G24" s="10" t="s">
        <v>49</v>
      </c>
      <c r="H24" s="10"/>
      <c r="I24" s="10"/>
      <c r="J24" s="10"/>
      <c r="K24" s="8"/>
      <c r="L24" s="10" t="s">
        <v>50</v>
      </c>
      <c r="M24" s="10"/>
      <c r="N24" s="10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ht="15.75">
      <c r="A25" s="8"/>
      <c r="B25" s="7" t="s">
        <v>51</v>
      </c>
      <c r="C25" s="7"/>
      <c r="D25" s="5">
        <v>170</v>
      </c>
      <c r="E25" s="5" t="s">
        <v>52</v>
      </c>
      <c r="F25" s="8"/>
      <c r="G25" s="7" t="s">
        <v>53</v>
      </c>
      <c r="H25" s="5">
        <v>1.05</v>
      </c>
      <c r="I25" s="5" t="s">
        <v>54</v>
      </c>
      <c r="J25" s="5"/>
      <c r="K25" s="8"/>
      <c r="L25" s="7" t="s">
        <v>53</v>
      </c>
      <c r="M25" s="24">
        <v>360</v>
      </c>
      <c r="N25" s="5" t="s">
        <v>16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ht="15.75">
      <c r="A26" s="8"/>
      <c r="B26" s="7" t="s">
        <v>55</v>
      </c>
      <c r="C26" s="7"/>
      <c r="D26" s="5">
        <v>1.05</v>
      </c>
      <c r="E26" s="5" t="s">
        <v>54</v>
      </c>
      <c r="F26" s="8"/>
      <c r="G26" s="7" t="s">
        <v>56</v>
      </c>
      <c r="H26" s="5">
        <v>0.98</v>
      </c>
      <c r="I26" s="5" t="s">
        <v>54</v>
      </c>
      <c r="J26" s="5"/>
      <c r="K26" s="8"/>
      <c r="L26" s="7" t="s">
        <v>56</v>
      </c>
      <c r="M26" s="24">
        <v>290</v>
      </c>
      <c r="N26" s="5" t="s">
        <v>16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ht="15.75">
      <c r="A27" s="8"/>
      <c r="B27" s="4" t="s">
        <v>44</v>
      </c>
      <c r="C27" s="4"/>
      <c r="D27" s="6">
        <f xml:space="preserve"> (D25*520)/(12*D26)</f>
        <v>7015.873015873015</v>
      </c>
      <c r="E27" s="13" t="s">
        <v>19</v>
      </c>
      <c r="F27" s="8"/>
      <c r="G27" s="7" t="s">
        <v>57</v>
      </c>
      <c r="H27" s="5">
        <v>0.95499999999999996</v>
      </c>
      <c r="I27" s="5" t="s">
        <v>54</v>
      </c>
      <c r="J27" s="5"/>
      <c r="K27" s="8"/>
      <c r="L27" s="7" t="s">
        <v>57</v>
      </c>
      <c r="M27" s="24">
        <v>265</v>
      </c>
      <c r="N27" s="5" t="s">
        <v>16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ht="15.75">
      <c r="A28" s="8"/>
      <c r="B28" s="8"/>
      <c r="C28" s="8"/>
      <c r="D28" s="8"/>
      <c r="E28" s="8"/>
      <c r="F28" s="8"/>
      <c r="G28" s="7" t="s">
        <v>58</v>
      </c>
      <c r="H28" s="5">
        <v>0.97</v>
      </c>
      <c r="I28" s="5" t="s">
        <v>54</v>
      </c>
      <c r="J28" s="5"/>
      <c r="K28" s="8"/>
      <c r="L28" s="7" t="s">
        <v>58</v>
      </c>
      <c r="M28" s="24">
        <v>280</v>
      </c>
      <c r="N28" s="5" t="s">
        <v>16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ht="15.7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ht="15.7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ht="15.7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ht="15.7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ht="15.75">
      <c r="A33" s="8"/>
      <c r="B33" s="9" t="s">
        <v>59</v>
      </c>
      <c r="C33" s="10"/>
      <c r="D33" s="10"/>
      <c r="E33" s="10"/>
      <c r="F33" s="10"/>
      <c r="G33" s="10"/>
      <c r="H33" s="10"/>
      <c r="I33" s="10"/>
      <c r="J33" s="10"/>
      <c r="K33" s="10"/>
      <c r="Q33" s="8"/>
      <c r="R33" s="8"/>
      <c r="S33" s="8"/>
      <c r="T33" s="8"/>
      <c r="U33" s="8"/>
      <c r="V33" s="8"/>
      <c r="W33" s="8"/>
      <c r="X33" s="8"/>
      <c r="Y33" s="8"/>
    </row>
    <row r="34" spans="1:29" ht="15.75">
      <c r="A34" s="8"/>
      <c r="B34" s="7" t="s">
        <v>60</v>
      </c>
      <c r="C34" s="7"/>
      <c r="D34" s="2">
        <v>12</v>
      </c>
      <c r="E34" s="5"/>
      <c r="F34" s="5"/>
      <c r="G34" s="7" t="s">
        <v>60</v>
      </c>
      <c r="H34" s="11"/>
      <c r="I34" s="25" t="s">
        <v>61</v>
      </c>
      <c r="J34" s="5" t="s">
        <v>62</v>
      </c>
      <c r="K34" s="5"/>
      <c r="Q34" s="8"/>
      <c r="R34" s="8"/>
      <c r="S34" s="8"/>
      <c r="T34" s="8"/>
      <c r="U34" s="8"/>
      <c r="V34" s="8"/>
      <c r="W34" s="8"/>
      <c r="X34" s="8"/>
      <c r="Y34" s="8"/>
    </row>
    <row r="35" spans="1:29" ht="15.75">
      <c r="A35" s="8"/>
      <c r="B35" s="11" t="s">
        <v>63</v>
      </c>
      <c r="C35" s="11"/>
      <c r="D35" s="2">
        <v>500</v>
      </c>
      <c r="E35" s="5" t="s">
        <v>5</v>
      </c>
      <c r="F35" s="29"/>
      <c r="G35" s="7"/>
      <c r="H35" s="11"/>
      <c r="I35" s="2" t="s">
        <v>64</v>
      </c>
      <c r="J35" s="5" t="s">
        <v>65</v>
      </c>
      <c r="K35" s="5"/>
      <c r="Q35" s="8"/>
      <c r="R35" s="8"/>
      <c r="S35" s="8"/>
      <c r="T35" s="8"/>
      <c r="U35" s="8"/>
      <c r="V35" s="8"/>
      <c r="W35" s="8"/>
      <c r="X35" s="8"/>
      <c r="Y35" s="8"/>
    </row>
    <row r="36" spans="1:29" ht="15.75">
      <c r="A36" s="8"/>
      <c r="B36" s="4" t="s">
        <v>66</v>
      </c>
      <c r="C36" s="4"/>
      <c r="D36" s="19">
        <f>2*((D98/3.141592653)^(1/2))</f>
        <v>26.462837144490162</v>
      </c>
      <c r="E36" s="13" t="s">
        <v>16</v>
      </c>
      <c r="F36" s="13"/>
      <c r="G36" s="8"/>
      <c r="H36" s="8"/>
      <c r="I36" s="8"/>
      <c r="J36" s="8"/>
      <c r="K36" s="8"/>
      <c r="Q36" s="8"/>
      <c r="R36" s="8"/>
      <c r="S36" s="8"/>
      <c r="T36" s="8"/>
      <c r="U36" s="8"/>
      <c r="V36" s="8"/>
      <c r="W36" s="8"/>
      <c r="X36" s="8"/>
      <c r="Y36" s="8"/>
    </row>
    <row r="37" spans="1:29" ht="15.75">
      <c r="A37" s="8"/>
      <c r="B37" s="4" t="s">
        <v>67</v>
      </c>
      <c r="C37" s="4"/>
      <c r="D37" s="6">
        <f>D36*D34</f>
        <v>317.55404573388194</v>
      </c>
      <c r="E37" s="13" t="s">
        <v>16</v>
      </c>
      <c r="F37" s="13"/>
      <c r="G37" s="8"/>
      <c r="H37" s="8"/>
      <c r="I37" s="8"/>
      <c r="J37" s="8"/>
      <c r="K37" s="8"/>
      <c r="Q37" s="8"/>
      <c r="R37" s="8"/>
      <c r="S37" s="8"/>
      <c r="T37" s="8"/>
      <c r="U37" s="8"/>
      <c r="V37" s="8"/>
      <c r="W37" s="8"/>
      <c r="X37" s="8"/>
      <c r="Y37" s="8"/>
    </row>
    <row r="38" spans="1:29" ht="15.75">
      <c r="G38" s="8"/>
      <c r="H38" s="8"/>
      <c r="I38" s="8"/>
      <c r="J38" s="8"/>
      <c r="K38" s="8"/>
      <c r="Q38" s="8"/>
      <c r="R38" s="8"/>
      <c r="S38" s="8"/>
      <c r="T38" s="8"/>
      <c r="U38" s="8"/>
      <c r="V38" s="8"/>
      <c r="W38" s="8"/>
      <c r="X38" s="8"/>
      <c r="Y38" s="8"/>
    </row>
    <row r="39" spans="1:29" ht="15.75">
      <c r="F39" s="8"/>
      <c r="G39" s="8"/>
      <c r="H39" s="8"/>
      <c r="I39" s="8"/>
      <c r="J39" s="8"/>
      <c r="K39" s="8"/>
      <c r="M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ht="15.7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15.75">
      <c r="A41" s="8"/>
      <c r="B41" s="18" t="s">
        <v>68</v>
      </c>
      <c r="C41" s="18"/>
      <c r="D41" s="18"/>
      <c r="E41" s="18"/>
      <c r="F41" s="10"/>
      <c r="G41" s="1"/>
      <c r="H41" s="9" t="s">
        <v>69</v>
      </c>
      <c r="I41" s="9"/>
      <c r="J41" s="9"/>
      <c r="K41" s="10"/>
      <c r="L41" s="10"/>
      <c r="M41" s="10"/>
      <c r="N41" s="10"/>
      <c r="O41" s="10"/>
      <c r="P41" s="10"/>
      <c r="Q41" s="10"/>
      <c r="R41" s="10"/>
      <c r="S41" s="10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5.75">
      <c r="A42" s="8"/>
      <c r="B42" s="11" t="s">
        <v>70</v>
      </c>
      <c r="C42" s="11"/>
      <c r="D42" s="5">
        <v>150</v>
      </c>
      <c r="E42" s="5" t="s">
        <v>33</v>
      </c>
      <c r="F42" s="2"/>
      <c r="G42" s="1"/>
      <c r="H42" s="7" t="s">
        <v>23</v>
      </c>
      <c r="I42" s="5"/>
      <c r="J42" s="5"/>
      <c r="K42" s="5"/>
      <c r="L42" s="7" t="s">
        <v>12</v>
      </c>
      <c r="M42" s="31"/>
      <c r="N42" s="5"/>
      <c r="O42" s="5"/>
      <c r="P42" s="7" t="s">
        <v>20</v>
      </c>
      <c r="Q42" s="31"/>
      <c r="R42" s="31"/>
      <c r="S42" s="5"/>
      <c r="T42" s="8"/>
      <c r="U42" s="8"/>
      <c r="V42" s="8"/>
      <c r="W42" s="8"/>
      <c r="X42" s="8"/>
      <c r="Y42" s="8"/>
      <c r="Z42" s="8"/>
      <c r="AA42" s="8"/>
    </row>
    <row r="43" spans="1:29" ht="15.75">
      <c r="A43" s="8"/>
      <c r="B43" s="11" t="s">
        <v>71</v>
      </c>
      <c r="C43" s="11"/>
      <c r="D43" s="5">
        <v>450</v>
      </c>
      <c r="E43" s="5" t="s">
        <v>5</v>
      </c>
      <c r="F43" s="2"/>
      <c r="G43" s="8"/>
      <c r="H43" s="7" t="s">
        <v>72</v>
      </c>
      <c r="I43" s="32" t="s">
        <v>73</v>
      </c>
      <c r="J43" s="5" t="s">
        <v>74</v>
      </c>
      <c r="K43" s="5"/>
      <c r="L43" s="7" t="s">
        <v>72</v>
      </c>
      <c r="M43" s="33" t="s">
        <v>75</v>
      </c>
      <c r="N43" s="5" t="s">
        <v>74</v>
      </c>
      <c r="O43" s="5"/>
      <c r="P43" s="7" t="s">
        <v>72</v>
      </c>
      <c r="Q43" s="32" t="s">
        <v>73</v>
      </c>
      <c r="R43" s="5" t="s">
        <v>74</v>
      </c>
      <c r="S43" s="5"/>
      <c r="T43" s="8"/>
      <c r="U43" s="8"/>
      <c r="V43" s="8"/>
      <c r="W43" s="8"/>
      <c r="X43" s="8"/>
      <c r="Y43" s="8"/>
      <c r="Z43" s="8"/>
      <c r="AA43" s="8"/>
    </row>
    <row r="44" spans="1:29" ht="15.75">
      <c r="A44" s="8"/>
      <c r="B44" s="7" t="s">
        <v>76</v>
      </c>
      <c r="C44" s="7"/>
      <c r="D44" s="5">
        <v>8000</v>
      </c>
      <c r="E44" s="5" t="s">
        <v>19</v>
      </c>
      <c r="F44" s="5"/>
      <c r="G44" s="8"/>
      <c r="H44" s="7" t="s">
        <v>77</v>
      </c>
      <c r="I44" s="32" t="s">
        <v>78</v>
      </c>
      <c r="J44" s="5" t="s">
        <v>74</v>
      </c>
      <c r="K44" s="5"/>
      <c r="L44" s="7" t="s">
        <v>77</v>
      </c>
      <c r="M44" s="33" t="s">
        <v>79</v>
      </c>
      <c r="N44" s="5" t="s">
        <v>74</v>
      </c>
      <c r="O44" s="5"/>
      <c r="P44" s="7" t="s">
        <v>77</v>
      </c>
      <c r="Q44" s="32" t="s">
        <v>80</v>
      </c>
      <c r="R44" s="5" t="s">
        <v>74</v>
      </c>
      <c r="S44" s="5"/>
      <c r="T44" s="8"/>
      <c r="U44" s="8"/>
      <c r="V44" s="8"/>
      <c r="W44" s="8"/>
      <c r="X44" s="8"/>
      <c r="Y44" s="8"/>
      <c r="Z44" s="8"/>
      <c r="AA44" s="8"/>
    </row>
    <row r="45" spans="1:29" ht="15.75">
      <c r="A45" s="8"/>
      <c r="B45" s="7" t="s">
        <v>10</v>
      </c>
      <c r="C45" s="7"/>
      <c r="D45" s="5">
        <v>60</v>
      </c>
      <c r="E45" s="5" t="s">
        <v>81</v>
      </c>
      <c r="F45" s="5"/>
      <c r="G45" s="8"/>
      <c r="H45" s="1"/>
      <c r="I45" s="1"/>
      <c r="J45" s="8"/>
      <c r="K45" s="8"/>
      <c r="L45" s="1"/>
      <c r="M45" s="8"/>
      <c r="N45" s="1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9" ht="15.75">
      <c r="A46" s="8"/>
      <c r="B46" s="4" t="s">
        <v>82</v>
      </c>
      <c r="C46" s="4"/>
      <c r="D46" s="30">
        <f xml:space="preserve"> (D42/(D44*6))*((D43/100)/D45)</f>
        <v>2.3437499999999999E-4</v>
      </c>
      <c r="E46" s="13" t="s">
        <v>74</v>
      </c>
      <c r="F46" s="13"/>
      <c r="G46" s="8"/>
      <c r="H46" s="8"/>
      <c r="I46" s="8"/>
      <c r="J46" s="1"/>
      <c r="K46" s="1"/>
      <c r="L46" s="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75">
      <c r="A47" s="8"/>
      <c r="B47" s="8"/>
      <c r="C47" s="8"/>
      <c r="D47" s="8"/>
      <c r="E47" s="8"/>
      <c r="F47" s="8"/>
      <c r="G47" s="1"/>
      <c r="H47" s="1"/>
      <c r="I47" s="1"/>
      <c r="J47" s="1"/>
      <c r="K47" s="1"/>
      <c r="L47" s="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5.75">
      <c r="A48" s="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5.75">
      <c r="A49" s="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5.75">
      <c r="A50" s="8"/>
      <c r="B50" s="9" t="s">
        <v>19</v>
      </c>
      <c r="C50" s="10"/>
      <c r="D50" s="10"/>
      <c r="E50" s="10"/>
      <c r="F50" s="8"/>
      <c r="G50" s="10" t="s">
        <v>83</v>
      </c>
      <c r="H50" s="10"/>
      <c r="I50" s="10"/>
      <c r="J50" s="10"/>
      <c r="K50" s="10"/>
      <c r="L50" s="10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5.75">
      <c r="A51" s="8"/>
      <c r="B51" s="7" t="s">
        <v>84</v>
      </c>
      <c r="C51" s="7"/>
      <c r="D51" s="2">
        <v>20</v>
      </c>
      <c r="E51" s="5" t="s">
        <v>85</v>
      </c>
      <c r="F51" s="8"/>
      <c r="G51" s="7"/>
      <c r="H51" s="7"/>
      <c r="I51" s="7" t="s">
        <v>86</v>
      </c>
      <c r="J51" s="7" t="s">
        <v>87</v>
      </c>
      <c r="K51" s="7" t="s">
        <v>88</v>
      </c>
      <c r="L51" s="7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5.75">
      <c r="A52" s="8"/>
      <c r="B52" s="7" t="s">
        <v>89</v>
      </c>
      <c r="C52" s="7"/>
      <c r="D52" s="2">
        <v>65</v>
      </c>
      <c r="E52" s="5" t="s">
        <v>85</v>
      </c>
      <c r="F52" s="8"/>
      <c r="G52" s="7" t="s">
        <v>90</v>
      </c>
      <c r="H52" s="7"/>
      <c r="I52" s="5">
        <v>19</v>
      </c>
      <c r="J52" s="5">
        <v>22</v>
      </c>
      <c r="K52" s="5">
        <v>24</v>
      </c>
      <c r="L52" s="5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5.75">
      <c r="A53" s="8"/>
      <c r="B53" s="7" t="s">
        <v>90</v>
      </c>
      <c r="C53" s="7"/>
      <c r="D53" s="2">
        <v>16</v>
      </c>
      <c r="E53" s="5" t="s">
        <v>85</v>
      </c>
      <c r="F53" s="8"/>
      <c r="G53" s="7" t="s">
        <v>91</v>
      </c>
      <c r="H53" s="7"/>
      <c r="I53" s="5">
        <v>36</v>
      </c>
      <c r="J53" s="5">
        <v>34</v>
      </c>
      <c r="K53" s="5">
        <v>32</v>
      </c>
      <c r="L53" s="5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5.75">
      <c r="A54" s="8"/>
      <c r="B54" s="7" t="s">
        <v>91</v>
      </c>
      <c r="C54" s="7"/>
      <c r="D54" s="2">
        <v>40</v>
      </c>
      <c r="E54" s="5" t="s">
        <v>85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5.75">
      <c r="A55" s="8"/>
      <c r="B55" s="7" t="s">
        <v>92</v>
      </c>
      <c r="C55" s="7"/>
      <c r="D55" s="2">
        <v>14</v>
      </c>
      <c r="E55" s="5" t="s">
        <v>85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5.75">
      <c r="A56" s="8"/>
      <c r="B56" s="7" t="s">
        <v>93</v>
      </c>
      <c r="C56" s="7"/>
      <c r="D56" s="2">
        <v>34</v>
      </c>
      <c r="E56" s="5" t="s">
        <v>85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15.75">
      <c r="A57" s="8"/>
      <c r="B57" s="7" t="s">
        <v>94</v>
      </c>
      <c r="C57" s="7"/>
      <c r="D57" s="2">
        <v>45</v>
      </c>
      <c r="E57" s="5" t="s">
        <v>95</v>
      </c>
      <c r="F57" s="8"/>
      <c r="G57" s="8"/>
      <c r="H57" s="8"/>
      <c r="I57" s="8"/>
      <c r="J57" s="8"/>
      <c r="K57" s="8"/>
      <c r="L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ht="15.75">
      <c r="A58" s="8"/>
      <c r="B58" s="4" t="s">
        <v>76</v>
      </c>
      <c r="C58" s="26"/>
      <c r="D58" s="6">
        <f>D57/(60*D99*0.00177)</f>
        <v>8361.0774818401933</v>
      </c>
      <c r="E58" s="13" t="s">
        <v>19</v>
      </c>
      <c r="F58" s="8"/>
      <c r="G58" s="8"/>
      <c r="H58" s="8"/>
      <c r="I58" s="8"/>
      <c r="J58" s="8"/>
      <c r="K58" s="8"/>
      <c r="L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15.75">
      <c r="A59" s="8"/>
      <c r="F59" s="8"/>
      <c r="G59" s="8"/>
      <c r="H59" s="8"/>
      <c r="I59" s="8"/>
      <c r="J59" s="8"/>
      <c r="K59" s="8"/>
      <c r="L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5.7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5.7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Q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5.7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S62" s="8"/>
      <c r="Z62" s="8"/>
      <c r="AA62" s="8"/>
      <c r="AB62" s="8"/>
      <c r="AC62" s="8"/>
    </row>
    <row r="63" spans="1:29" ht="15.75">
      <c r="A63" s="1"/>
      <c r="B63" s="10" t="s">
        <v>96</v>
      </c>
      <c r="C63" s="10"/>
      <c r="D63" s="10"/>
      <c r="E63" s="10"/>
      <c r="F63" s="10"/>
      <c r="G63" s="8"/>
      <c r="H63" s="8"/>
      <c r="I63" s="8"/>
      <c r="J63" s="8"/>
      <c r="K63" s="8"/>
      <c r="L63" s="8"/>
    </row>
    <row r="64" spans="1:29" ht="15.75">
      <c r="A64" s="1"/>
      <c r="B64" s="7"/>
      <c r="C64" s="28" t="s">
        <v>97</v>
      </c>
      <c r="D64" s="28" t="s">
        <v>98</v>
      </c>
      <c r="E64" s="28" t="s">
        <v>99</v>
      </c>
      <c r="F64" s="28"/>
      <c r="G64" s="8"/>
      <c r="H64" s="8"/>
      <c r="I64" s="8"/>
      <c r="J64" s="8"/>
      <c r="K64" s="8"/>
      <c r="L64" s="8"/>
    </row>
    <row r="65" spans="1:17" ht="15.75">
      <c r="A65" s="1"/>
      <c r="B65" s="7" t="s">
        <v>100</v>
      </c>
      <c r="C65" s="5">
        <v>145</v>
      </c>
      <c r="D65" s="27">
        <v>145</v>
      </c>
      <c r="E65" s="27">
        <v>148</v>
      </c>
      <c r="F65" s="27"/>
      <c r="G65" s="8"/>
      <c r="H65" s="8"/>
      <c r="I65" s="8"/>
      <c r="J65" s="8"/>
      <c r="K65" s="8"/>
      <c r="L65" s="8"/>
    </row>
    <row r="66" spans="1:17" ht="15.75">
      <c r="A66" s="1"/>
      <c r="B66" s="7" t="s">
        <v>12</v>
      </c>
      <c r="C66" s="5">
        <v>112</v>
      </c>
      <c r="D66" s="27">
        <v>112</v>
      </c>
      <c r="E66" s="27">
        <v>120</v>
      </c>
      <c r="F66" s="27"/>
      <c r="G66" s="8"/>
      <c r="H66" s="8"/>
      <c r="I66" s="8"/>
      <c r="J66" s="8"/>
      <c r="K66" s="8"/>
    </row>
    <row r="67" spans="1:17" ht="15.75">
      <c r="A67" s="1"/>
      <c r="B67" s="7" t="s">
        <v>101</v>
      </c>
      <c r="C67" s="5">
        <v>135</v>
      </c>
      <c r="D67" s="27">
        <v>128</v>
      </c>
      <c r="E67" s="27">
        <v>136</v>
      </c>
      <c r="F67" s="27"/>
      <c r="G67" s="8"/>
      <c r="H67" s="8"/>
      <c r="I67" s="8"/>
    </row>
    <row r="68" spans="1:17" ht="15">
      <c r="A68" s="1"/>
    </row>
    <row r="69" spans="1:17" ht="15">
      <c r="A69" s="1"/>
    </row>
    <row r="70" spans="1:17" ht="15">
      <c r="M70" s="1"/>
    </row>
    <row r="71" spans="1:17" ht="15"/>
    <row r="72" spans="1:17" ht="15"/>
    <row r="73" spans="1:17" ht="15"/>
    <row r="74" spans="1:17" ht="15"/>
    <row r="75" spans="1:17" ht="15">
      <c r="F75" s="1"/>
      <c r="G75" s="1"/>
      <c r="H75" s="1"/>
      <c r="I75" s="1"/>
      <c r="K75" s="1"/>
    </row>
    <row r="76" spans="1:17" ht="15">
      <c r="B76" s="1"/>
      <c r="C76" s="1"/>
      <c r="D76" s="1"/>
      <c r="E76" s="1"/>
      <c r="F76" s="1"/>
      <c r="G76" s="1"/>
      <c r="H76" s="1"/>
      <c r="I76" s="1"/>
      <c r="K76" s="1"/>
    </row>
    <row r="77" spans="1:17" ht="15">
      <c r="B77" s="1"/>
      <c r="C77" s="1"/>
      <c r="D77" s="1"/>
      <c r="E77" s="1"/>
      <c r="H77" s="1"/>
      <c r="K77" s="1"/>
      <c r="N77" s="1"/>
    </row>
    <row r="78" spans="1:17" ht="15">
      <c r="A78" s="1"/>
      <c r="B78" s="1"/>
      <c r="C78" s="1"/>
      <c r="D78" s="1"/>
      <c r="E78" s="1"/>
      <c r="K78" s="1"/>
      <c r="O78" s="1"/>
    </row>
    <row r="79" spans="1:17" ht="15">
      <c r="A79" s="1"/>
      <c r="B79" s="1"/>
    </row>
    <row r="80" spans="1:17" ht="15">
      <c r="A80" s="1"/>
      <c r="B80" s="1"/>
      <c r="P80" s="1"/>
      <c r="Q80" s="1"/>
    </row>
    <row r="81" spans="1:20" ht="15">
      <c r="A81" s="1"/>
      <c r="B81" s="1"/>
      <c r="P81" s="1"/>
    </row>
    <row r="82" spans="1:20" ht="15">
      <c r="B82" s="1"/>
      <c r="P82" s="1"/>
    </row>
    <row r="83" spans="1:20" ht="15">
      <c r="B83" s="1"/>
      <c r="G83" s="1"/>
      <c r="N83" s="1"/>
      <c r="Q83" s="1"/>
    </row>
    <row r="84" spans="1:20" ht="15">
      <c r="B84" s="1"/>
      <c r="Q84" s="1"/>
    </row>
    <row r="85" spans="1:20" ht="15">
      <c r="B85" s="1"/>
      <c r="C85" s="1"/>
      <c r="D85" s="1"/>
      <c r="E85" s="1"/>
      <c r="F85" s="1"/>
      <c r="R85" s="1"/>
    </row>
    <row r="86" spans="1:20" ht="15"/>
    <row r="87" spans="1:20" ht="15">
      <c r="B87" s="1"/>
    </row>
    <row r="88" spans="1:20" ht="15">
      <c r="B88" s="1"/>
    </row>
    <row r="89" spans="1:20" ht="15"/>
    <row r="90" spans="1:20" ht="15"/>
    <row r="91" spans="1:20" ht="15"/>
    <row r="92" spans="1:20" ht="15">
      <c r="H92" s="1"/>
      <c r="I92" s="1"/>
    </row>
    <row r="93" spans="1:20" ht="15"/>
    <row r="94" spans="1:20" ht="15"/>
    <row r="95" spans="1:20" ht="15">
      <c r="R95" s="1"/>
    </row>
    <row r="96" spans="1:20" ht="15">
      <c r="T96" s="1"/>
    </row>
    <row r="97" spans="2:19" ht="15">
      <c r="S97" s="1"/>
    </row>
    <row r="98" spans="2:19" ht="15.75">
      <c r="B98" s="34" t="s">
        <v>25</v>
      </c>
      <c r="C98" s="34"/>
      <c r="D98" s="34">
        <f>(D35+(D35/100*10))</f>
        <v>550</v>
      </c>
      <c r="E98" s="34" t="s">
        <v>5</v>
      </c>
      <c r="F98" s="34"/>
    </row>
    <row r="99" spans="2:19" ht="15.75">
      <c r="B99" s="34" t="s">
        <v>13</v>
      </c>
      <c r="C99" s="34"/>
      <c r="D99" s="35">
        <f>(D51/D52)*(D53/D54)*(D55/D56)</f>
        <v>5.0678733031674209E-2</v>
      </c>
      <c r="E99" s="34"/>
      <c r="F99" s="36"/>
    </row>
    <row r="100" spans="2:19" ht="15"/>
    <row r="101" spans="2:19" ht="15"/>
    <row r="102" spans="2:19" ht="15"/>
    <row r="103" spans="2:19" ht="15"/>
    <row r="104" spans="2:19" ht="15"/>
    <row r="116" ht="15"/>
    <row r="117" ht="15"/>
    <row r="118" ht="15"/>
    <row r="119" ht="15"/>
    <row r="120" ht="15"/>
    <row r="121" ht="15"/>
    <row r="168" ht="15"/>
    <row r="169" ht="15"/>
    <row r="170" ht="15"/>
    <row r="171" ht="15"/>
    <row r="172" ht="15"/>
    <row r="173" ht="15"/>
    <row r="174" ht="1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Tischlerei Apel</dc:creator>
  <cp:keywords/>
  <dc:description/>
  <cp:lastModifiedBy/>
  <cp:revision/>
  <dcterms:created xsi:type="dcterms:W3CDTF">2020-11-25T19:23:11Z</dcterms:created>
  <dcterms:modified xsi:type="dcterms:W3CDTF">2021-06-06T09:16:55Z</dcterms:modified>
  <cp:category/>
  <cp:contentStatus/>
</cp:coreProperties>
</file>